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<sst xmlns="http://schemas.openxmlformats.org/spreadsheetml/2006/main" count="46" uniqueCount="22">
  <si>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COSTI PERSONALE ANNO 2023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</si>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</sst>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workbookViewId="0" topLeftCell="H1">
      <selection activeCell="G25" sqref="G25"/>
    </sheetView>
  </sheetViews>
  <sheetFormatPr defaultColWidth="9.140625" defaultRowHeight="12.75"/>
  <cols>
    <col min="1" max="1" width="24.140625" style="0" customWidth="1"/>
    <col min="2" max="16384" width="11.57421875" style="0" customWidth="1"/>
  </cols>
  <sheetData>
    <row r="2" ht="12.75">
      <c r="A2" s="1" t="s">
        <v>0</v>
      </c>
    </row>
    <row r="3" ht="12.75">
      <c r="B3" s="2"/>
    </row>
    <row r="4" spans="2:26" ht="12.75"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3" t="s">
        <v>7</v>
      </c>
      <c r="O4" s="3"/>
      <c r="P4" s="3" t="s">
        <v>8</v>
      </c>
      <c r="Q4" s="3"/>
      <c r="R4" s="3" t="s">
        <v>9</v>
      </c>
      <c r="S4" s="3"/>
      <c r="T4" s="3" t="s">
        <v>10</v>
      </c>
      <c r="U4" s="3"/>
      <c r="V4" s="3" t="s">
        <v>11</v>
      </c>
      <c r="W4" s="3"/>
      <c r="X4" s="3" t="s">
        <v>12</v>
      </c>
      <c r="Y4" s="3"/>
      <c r="Z4" s="1" t="s">
        <v>13</v>
      </c>
    </row>
    <row r="5" spans="2:26" ht="12.75">
      <c r="B5" t="s">
        <v>14</v>
      </c>
      <c r="C5" t="s">
        <v>15</v>
      </c>
      <c r="D5" t="s">
        <v>14</v>
      </c>
      <c r="E5" t="s">
        <v>15</v>
      </c>
      <c r="F5" t="s">
        <v>14</v>
      </c>
      <c r="G5" t="s">
        <v>15</v>
      </c>
      <c r="H5" t="s">
        <v>14</v>
      </c>
      <c r="I5" t="s">
        <v>15</v>
      </c>
      <c r="J5" t="s">
        <v>14</v>
      </c>
      <c r="K5" t="s">
        <v>15</v>
      </c>
      <c r="L5" t="s">
        <v>14</v>
      </c>
      <c r="M5" t="s">
        <v>15</v>
      </c>
      <c r="N5" t="s">
        <v>14</v>
      </c>
      <c r="O5" t="s">
        <v>15</v>
      </c>
      <c r="P5" t="s">
        <v>14</v>
      </c>
      <c r="Q5" t="s">
        <v>15</v>
      </c>
      <c r="R5" t="s">
        <v>14</v>
      </c>
      <c r="S5" t="s">
        <v>15</v>
      </c>
      <c r="T5" t="s">
        <v>14</v>
      </c>
      <c r="U5" t="s">
        <v>15</v>
      </c>
      <c r="V5" t="s">
        <v>14</v>
      </c>
      <c r="W5" t="s">
        <v>15</v>
      </c>
      <c r="X5" t="s">
        <v>14</v>
      </c>
      <c r="Y5" t="s">
        <v>15</v>
      </c>
      <c r="Z5" s="1"/>
    </row>
    <row r="6" ht="12.75">
      <c r="Z6" s="1"/>
    </row>
    <row r="7" spans="1:26" ht="12.75">
      <c r="A7" t="s">
        <v>16</v>
      </c>
      <c r="Z7" s="1"/>
    </row>
    <row r="8" spans="1:26" ht="14.25">
      <c r="A8" t="s">
        <v>17</v>
      </c>
      <c r="B8" s="4">
        <f>+5976.87+230.76</f>
        <v>6207.63</v>
      </c>
      <c r="C8" s="4">
        <v>1796.45</v>
      </c>
      <c r="D8" s="4">
        <f>+5312.86+198.93</f>
        <v>5511.79</v>
      </c>
      <c r="E8" s="4">
        <v>1600.35</v>
      </c>
      <c r="F8" s="4">
        <f>+4043.74+153.84</f>
        <v>4197.58</v>
      </c>
      <c r="G8" s="4">
        <v>1228.24</v>
      </c>
      <c r="H8" s="4">
        <f>+4043.74+153.84</f>
        <v>4197.58</v>
      </c>
      <c r="I8">
        <v>1319.47</v>
      </c>
      <c r="J8" s="4">
        <f>+4043.02+153.84+302.84</f>
        <v>4499.7</v>
      </c>
      <c r="K8" s="4">
        <v>1309.75</v>
      </c>
      <c r="L8" s="4">
        <f>4044.46+153.84+122.82</f>
        <v>4321.12</v>
      </c>
      <c r="M8" s="4">
        <v>1217.31</v>
      </c>
      <c r="N8" s="4">
        <f>4043.74+153.84+120.77</f>
        <v>4318.35</v>
      </c>
      <c r="O8" s="4">
        <v>1246.84</v>
      </c>
      <c r="P8" s="4">
        <f>4043.74+153.84+154.51</f>
        <v>4352.09</v>
      </c>
      <c r="Q8" s="4">
        <v>1675.57</v>
      </c>
      <c r="R8" s="4">
        <f>+4043.74+153.84+245.62</f>
        <v>4443.2</v>
      </c>
      <c r="S8" s="4">
        <v>1279.17</v>
      </c>
      <c r="T8" s="4">
        <f>5694.38+217.94+245.62</f>
        <v>6157.94</v>
      </c>
      <c r="U8" s="4">
        <v>2229.43</v>
      </c>
      <c r="V8" s="4">
        <f>2020.89+76.92+241.66</f>
        <v>2339.47</v>
      </c>
      <c r="W8" s="4">
        <v>1116.29</v>
      </c>
      <c r="X8" s="4">
        <f>+4002.64+153.84+229.25</f>
        <v>4385.73</v>
      </c>
      <c r="Y8" s="4">
        <v>1280.58</v>
      </c>
      <c r="Z8" s="5">
        <f aca="true" t="shared" si="0" ref="Z8:Z9">SUM(B8:Y8)</f>
        <v>72231.63</v>
      </c>
    </row>
    <row r="9" spans="1:26" ht="14.25">
      <c r="A9" t="s">
        <v>18</v>
      </c>
      <c r="B9" s="4">
        <f>+5825.21+232.09</f>
        <v>6057.3</v>
      </c>
      <c r="C9" s="4">
        <v>1742.68</v>
      </c>
      <c r="D9" s="4">
        <f>+5556.08+214.59</f>
        <v>5770.67</v>
      </c>
      <c r="E9" s="4">
        <v>1669.79</v>
      </c>
      <c r="F9" s="4">
        <f>+5467.71+214.59</f>
        <v>5682.3</v>
      </c>
      <c r="G9" s="4">
        <v>1662.0500000000002</v>
      </c>
      <c r="H9" s="4">
        <f>+6075.23+238.43</f>
        <v>6313.66</v>
      </c>
      <c r="I9" s="4">
        <v>1973.15</v>
      </c>
      <c r="J9" s="4">
        <f>+143.06+3641.42+351.73</f>
        <v>4136.21</v>
      </c>
      <c r="K9" s="4">
        <v>1158.46</v>
      </c>
      <c r="L9" s="4">
        <f>+6380.62+250.36+160.77</f>
        <v>6791.75</v>
      </c>
      <c r="M9" s="4">
        <v>1914.06</v>
      </c>
      <c r="N9" s="4">
        <f>+7289.56+286.12+166.13</f>
        <v>7741.81</v>
      </c>
      <c r="O9" s="4">
        <v>2151.79</v>
      </c>
      <c r="P9" s="4">
        <f>7289.56+286.12+135.48</f>
        <v>7711.16</v>
      </c>
      <c r="Q9" s="4">
        <v>1723.78</v>
      </c>
      <c r="R9" s="4">
        <f>+7289.56+286.12+318.81</f>
        <v>7894.490000000001</v>
      </c>
      <c r="S9" s="4">
        <v>2190.14</v>
      </c>
      <c r="T9" s="4">
        <f>7289.56+286.12+341.41</f>
        <v>7917.09</v>
      </c>
      <c r="U9" s="4">
        <v>1730.02</v>
      </c>
      <c r="V9" s="4">
        <f>7278.58+286.13+330.58</f>
        <v>7895.29</v>
      </c>
      <c r="W9" s="4">
        <v>1759.1800000000003</v>
      </c>
      <c r="X9" s="4">
        <f>+12982.09+509.66+336</f>
        <v>13827.75</v>
      </c>
      <c r="Y9" s="4">
        <v>3848.88</v>
      </c>
      <c r="Z9" s="5">
        <f t="shared" si="0"/>
        <v>111263.46</v>
      </c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1:26" ht="12.75">
      <c r="A11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26" ht="14.25">
      <c r="A12" t="s">
        <v>18</v>
      </c>
      <c r="B12" s="4">
        <f>+3590.66+143.06+436.2</f>
        <v>4169.92</v>
      </c>
      <c r="C12" s="4">
        <v>1165.87</v>
      </c>
      <c r="D12" s="4">
        <f>+3699.62+143.06+436.2</f>
        <v>4278.88</v>
      </c>
      <c r="E12" s="4">
        <v>1193.7</v>
      </c>
      <c r="F12" s="4">
        <f>+3645.14+143.06+436.2</f>
        <v>4224.4</v>
      </c>
      <c r="G12" s="4">
        <v>1178.86</v>
      </c>
      <c r="H12" s="4">
        <f>+3645.14+143.06+436.2</f>
        <v>4224.4</v>
      </c>
      <c r="I12" s="4">
        <v>1531.56</v>
      </c>
      <c r="J12" s="4">
        <f>+3644.42+143.06+856.2</f>
        <v>4643.68</v>
      </c>
      <c r="K12" s="4">
        <v>1225.24</v>
      </c>
      <c r="L12" s="4">
        <f>+3698.18+143.06+660.2</f>
        <v>4501.44</v>
      </c>
      <c r="M12" s="4">
        <v>1191.87</v>
      </c>
      <c r="N12" s="4">
        <f>+3653.86+143.06+660.2</f>
        <v>4457.12</v>
      </c>
      <c r="O12" s="4">
        <v>1180.97</v>
      </c>
      <c r="P12" s="4">
        <f>3653.86+143.06+660.2</f>
        <v>4457.12</v>
      </c>
      <c r="Q12" s="4">
        <v>1180.97</v>
      </c>
      <c r="R12" s="4">
        <f>+3653.86+143.06+660.2</f>
        <v>4457.12</v>
      </c>
      <c r="S12" s="4">
        <v>1180.97</v>
      </c>
      <c r="T12" s="4">
        <f>3653.86+143.06+660.2</f>
        <v>4457.12</v>
      </c>
      <c r="U12" s="4">
        <v>1180.97</v>
      </c>
      <c r="V12" s="4">
        <f>3653.86+143.06+660.2</f>
        <v>4457.12</v>
      </c>
      <c r="W12" s="4">
        <v>1180.97</v>
      </c>
      <c r="X12" s="4">
        <f>+7307.72+286.12+1096.4</f>
        <v>8690.24</v>
      </c>
      <c r="Y12" s="4">
        <v>2308.65</v>
      </c>
      <c r="Z12" s="5">
        <f aca="true" t="shared" si="1" ref="Z12:Z13">SUM(B12:Y12)</f>
        <v>72719.16</v>
      </c>
    </row>
    <row r="13" spans="1:26" ht="14.25">
      <c r="A13" t="s">
        <v>17</v>
      </c>
      <c r="B13" s="4">
        <f>+23907.48+923.04+575.56</f>
        <v>25406.08</v>
      </c>
      <c r="C13" s="4">
        <v>7182.37</v>
      </c>
      <c r="D13" s="4">
        <f>+24480.41+925.42+575.56</f>
        <v>25981.39</v>
      </c>
      <c r="E13" s="4">
        <v>7492.99</v>
      </c>
      <c r="F13" s="4">
        <f>+24125.45+114+1493.38</f>
        <v>25732.83</v>
      </c>
      <c r="G13" s="4">
        <v>7306.089999999999</v>
      </c>
      <c r="H13" s="4">
        <f>+26284.31+999.96+575.56</f>
        <v>27859.83</v>
      </c>
      <c r="I13" s="4">
        <v>8596.94</v>
      </c>
      <c r="J13" s="4">
        <f>+28285.13+1145.48+3403.13</f>
        <v>32833.74</v>
      </c>
      <c r="K13" s="4">
        <v>9422.61</v>
      </c>
      <c r="L13" s="4">
        <f>26895.77+81+2846.55</f>
        <v>29823.32</v>
      </c>
      <c r="M13" s="4">
        <v>8172.65</v>
      </c>
      <c r="N13" s="4">
        <f>26023.61+1422.22+1975.31</f>
        <v>29421.140000000003</v>
      </c>
      <c r="O13" s="4">
        <f>+8091.34-1</f>
        <v>8090.34</v>
      </c>
      <c r="P13" s="4">
        <f>25475.77+972.98+1987.93</f>
        <v>28436.68</v>
      </c>
      <c r="Q13" s="4">
        <v>7877.94</v>
      </c>
      <c r="R13" s="4">
        <f>+27221.15+1035.59+1973.26</f>
        <v>30230</v>
      </c>
      <c r="S13" s="4">
        <v>8446.7</v>
      </c>
      <c r="T13" s="4">
        <f>26041.63+990.72+2019.66</f>
        <v>29052.010000000002</v>
      </c>
      <c r="U13" s="4">
        <v>8110.75</v>
      </c>
      <c r="V13" s="4">
        <f>26859.33+1023.03+2059.22</f>
        <v>29941.58</v>
      </c>
      <c r="W13" s="4">
        <v>8143.27</v>
      </c>
      <c r="X13" s="4">
        <f>+53327.46+2049.61+2728.34</f>
        <v>58105.41</v>
      </c>
      <c r="Y13" s="4">
        <v>15952.42</v>
      </c>
      <c r="Z13" s="5">
        <f t="shared" si="1"/>
        <v>477619.0800000001</v>
      </c>
    </row>
    <row r="14" spans="2:2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</row>
    <row r="15" spans="1:26" ht="14.25">
      <c r="A15" t="s">
        <v>20</v>
      </c>
      <c r="B15" s="4">
        <v>8477.5</v>
      </c>
      <c r="C15" s="4">
        <v>2261.79</v>
      </c>
      <c r="D15" s="4">
        <v>8477.5</v>
      </c>
      <c r="E15" s="4">
        <v>2261.79</v>
      </c>
      <c r="F15" s="4">
        <v>8477.5</v>
      </c>
      <c r="G15" s="4">
        <v>2261.79</v>
      </c>
      <c r="H15" s="4">
        <v>8477.5</v>
      </c>
      <c r="I15" s="4">
        <v>2261.79</v>
      </c>
      <c r="J15" s="4">
        <v>8477.5</v>
      </c>
      <c r="K15" s="4">
        <v>2261.79</v>
      </c>
      <c r="L15" s="4">
        <v>8477.5</v>
      </c>
      <c r="M15" s="4">
        <v>2261.79</v>
      </c>
      <c r="N15" s="4">
        <v>8477.5</v>
      </c>
      <c r="O15" s="4">
        <v>2261.79</v>
      </c>
      <c r="P15" s="4">
        <v>8477.5</v>
      </c>
      <c r="Q15" s="4">
        <v>2261.79</v>
      </c>
      <c r="R15" s="4">
        <v>8477.5</v>
      </c>
      <c r="S15" s="4">
        <v>2261.79</v>
      </c>
      <c r="T15" s="4">
        <v>8477.5</v>
      </c>
      <c r="U15" s="4">
        <v>2261.79</v>
      </c>
      <c r="V15" s="4">
        <v>8477.5</v>
      </c>
      <c r="W15" s="4">
        <v>2261.79</v>
      </c>
      <c r="X15" s="4">
        <v>8477.5</v>
      </c>
      <c r="Y15" s="4">
        <v>2261.79</v>
      </c>
      <c r="Z15" s="5">
        <f>SUM(B15:Y15)</f>
        <v>128871.47999999997</v>
      </c>
    </row>
    <row r="16" spans="2:26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</row>
    <row r="17" spans="1:26" ht="12.75">
      <c r="A17" t="s">
        <v>21</v>
      </c>
      <c r="B17" s="4">
        <f>SUM(B8:B15)</f>
        <v>50318.43</v>
      </c>
      <c r="C17" s="4">
        <f>SUM(C8:C15)</f>
        <v>14149.16</v>
      </c>
      <c r="D17" s="4">
        <f>SUM(D8:D15)</f>
        <v>50020.23</v>
      </c>
      <c r="E17" s="4">
        <f>SUM(E8:E15)</f>
        <v>14218.62</v>
      </c>
      <c r="F17" s="4">
        <f>SUM(F8:F15)</f>
        <v>48314.61</v>
      </c>
      <c r="G17" s="4">
        <f>SUM(G8:G15)</f>
        <v>13637.03</v>
      </c>
      <c r="H17" s="4">
        <f>SUM(H8:H15)</f>
        <v>51072.97</v>
      </c>
      <c r="I17" s="4">
        <f>SUM(I8:I15)</f>
        <v>15682.909999999998</v>
      </c>
      <c r="J17" s="4">
        <f>SUM(J8:J15)</f>
        <v>54590.829999999994</v>
      </c>
      <c r="K17" s="4">
        <f>SUM(K8:K15)</f>
        <v>15377.850000000002</v>
      </c>
      <c r="L17" s="4">
        <f>SUM(L8:L15)</f>
        <v>53915.13</v>
      </c>
      <c r="M17" s="4">
        <f>SUM(M8:M15)</f>
        <v>14757.679999999998</v>
      </c>
      <c r="N17" s="4">
        <f>SUM(N8:N15)</f>
        <v>54415.920000000006</v>
      </c>
      <c r="O17" s="4">
        <f>SUM(O8:O15)</f>
        <v>14931.73</v>
      </c>
      <c r="P17" s="4">
        <f>SUM(P8:P15)</f>
        <v>53434.55</v>
      </c>
      <c r="Q17" s="4">
        <f>SUM(Q8:Q15)</f>
        <v>14720.05</v>
      </c>
      <c r="R17" s="4">
        <f>SUM(R8:R15)</f>
        <v>55502.31</v>
      </c>
      <c r="S17" s="4">
        <f>SUM(S8:S15)</f>
        <v>15358.769999999999</v>
      </c>
      <c r="T17" s="4">
        <f>SUM(T8:T15)</f>
        <v>56061.66</v>
      </c>
      <c r="U17" s="4">
        <f>SUM(U8:U15)</f>
        <v>15512.96</v>
      </c>
      <c r="V17" s="4">
        <f>SUM(V8:V15)</f>
        <v>53110.96000000001</v>
      </c>
      <c r="W17" s="4">
        <f>SUM(W8:W15)</f>
        <v>14461.5</v>
      </c>
      <c r="X17" s="4">
        <f>SUM(X8:X15)</f>
        <v>93486.62999999999</v>
      </c>
      <c r="Y17" s="4">
        <f>SUM(Y8:Y15)</f>
        <v>25652.32</v>
      </c>
      <c r="Z17" s="5">
        <f>SUM(Z8:Z15)</f>
        <v>862704.81</v>
      </c>
    </row>
  </sheetData>
  <sheetProtection selectLockedCells="1" selectUnlockedCells="1"/>
  <mergeCells count="12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2023-12-14T12:51:21Z</dcterms:modified>
  <cp:category/>
  <cp:version/>
  <cp:contentType/>
  <cp:contentStatus/>
  <cp:revision>2</cp:revision>
</cp:coreProperties>
</file>